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1925" activeTab="0"/>
  </bookViews>
  <sheets>
    <sheet name="Доходы от управления 2010" sheetId="1" r:id="rId1"/>
    <sheet name="Расходы по управлению 2010" sheetId="2" r:id="rId2"/>
  </sheets>
  <definedNames/>
  <calcPr fullCalcOnLoad="1"/>
</workbook>
</file>

<file path=xl/sharedStrings.xml><?xml version="1.0" encoding="utf-8"?>
<sst xmlns="http://schemas.openxmlformats.org/spreadsheetml/2006/main" count="93" uniqueCount="93">
  <si>
    <t>Для начисления платы за управление населению</t>
  </si>
  <si>
    <t>услуги сторонних организаций, 50%</t>
  </si>
  <si>
    <t>возмещение мат. ущерба (ответственность УК)</t>
  </si>
  <si>
    <t>расходы на модернизацию оборудования, 100%</t>
  </si>
  <si>
    <t>аренды офисных помещений, коммун. расх, 50%</t>
  </si>
  <si>
    <t>в части оплаты труда, 50%</t>
  </si>
  <si>
    <t>пропорционально выручки ВСЕГО, в т.ч.</t>
  </si>
  <si>
    <t>ВОЗМЕЩЕНИЕ ЧАСТИ ЗАТРАТ ЗА СЧЕТ ВЫРУЧКИ ОТ ДРУГИХ ВИДОВ ДЕЯТЕЛЬНОСТИ</t>
  </si>
  <si>
    <t>ИТОГО по расчету</t>
  </si>
  <si>
    <t>Себестоимость без учета НДС</t>
  </si>
  <si>
    <t>ВСЕГО ЗАТРАТ</t>
  </si>
  <si>
    <t>технический надзор по ТБ и охране труда</t>
  </si>
  <si>
    <t>возмещение материального ущерба (проливы)</t>
  </si>
  <si>
    <t>штрафы гос. органов контроля</t>
  </si>
  <si>
    <t>ВОЗМЕЩЕНИЕ МАТ. УЩЕРБА (ответственность УК)</t>
  </si>
  <si>
    <t>8.</t>
  </si>
  <si>
    <t>обновление сметной программы "АРОС"</t>
  </si>
  <si>
    <t>поддержка правовой базы "Консультант-Плюс"</t>
  </si>
  <si>
    <t>объявления в газете, публикации информации</t>
  </si>
  <si>
    <t>почтовые расходы</t>
  </si>
  <si>
    <t>услуги нотариуса</t>
  </si>
  <si>
    <t>рассчетно-кассовое обслуживание банка</t>
  </si>
  <si>
    <t>предоставление сведений и отчетов по ТКС</t>
  </si>
  <si>
    <t>УСЛУГИ СТОРОННИХ ОРГАНИЗАЦИЙ</t>
  </si>
  <si>
    <t>7.</t>
  </si>
  <si>
    <t>обслуживание приборов учета (стор. Орг.)</t>
  </si>
  <si>
    <t>амортизация оборудования</t>
  </si>
  <si>
    <t>РАСХОДЫ НА ТЕКУЩИЙ РЕМОНТ И МОДЕРНИЗАЦИЮ ОБОРУДОВАНИЯ</t>
  </si>
  <si>
    <t>6.</t>
  </si>
  <si>
    <t>ОСАГО</t>
  </si>
  <si>
    <t>транспортный налог</t>
  </si>
  <si>
    <t>ремонтный фонд (амортизация)</t>
  </si>
  <si>
    <t>СОДЕРЖАНИЕ ТРАНСПОРТА</t>
  </si>
  <si>
    <t>5.</t>
  </si>
  <si>
    <t>плата за вывоз мусора от учреждений</t>
  </si>
  <si>
    <t>плата за загрязнение окружающей среды</t>
  </si>
  <si>
    <t>налог на имущество</t>
  </si>
  <si>
    <t>НАЛОГИ И ДРУГИЕ ОБЯЗАТЕЛЬНЫЕ ПЛАТЕЖИ</t>
  </si>
  <si>
    <t>4.</t>
  </si>
  <si>
    <t>канцелярские товары</t>
  </si>
  <si>
    <t>расходные материалы (заправка картриджей, бумага)</t>
  </si>
  <si>
    <t>ГСМ</t>
  </si>
  <si>
    <t>Бланки (заказ ООО "Вега")</t>
  </si>
  <si>
    <t>РАСХОДНЫЕ МАТЕРИАЛЫ</t>
  </si>
  <si>
    <t>3.</t>
  </si>
  <si>
    <t>возмещение оплаты услуг сотовой связи сотрудников</t>
  </si>
  <si>
    <t>оплата услуг связи Волга-телеком (2 номера)</t>
  </si>
  <si>
    <t>электроэнергия</t>
  </si>
  <si>
    <t>водоснабжение, водоотведение</t>
  </si>
  <si>
    <t>теплоснабжение (Гор. Теплосервис)</t>
  </si>
  <si>
    <t>НДС налогового агента (аренда муниц. Имущ)</t>
  </si>
  <si>
    <t>аренда офисных помещений (Автомобильный мир), 64 кв.м</t>
  </si>
  <si>
    <t>АРЕНДНЫЕ, КОММУНАЛЬНЫЕ ПЛАТЕЖИ, СВЯЗЬ</t>
  </si>
  <si>
    <t>2.</t>
  </si>
  <si>
    <t>водитель</t>
  </si>
  <si>
    <t>страховые взносы</t>
  </si>
  <si>
    <t>мат. помощь к отпуску</t>
  </si>
  <si>
    <t>оплата труда</t>
  </si>
  <si>
    <t>кол-во человек</t>
  </si>
  <si>
    <t>1.</t>
  </si>
  <si>
    <t xml:space="preserve">ООО "Строительно-монтажное управление"      </t>
  </si>
  <si>
    <t>ИТОГО:</t>
  </si>
  <si>
    <t>Исп.</t>
  </si>
  <si>
    <t>Антонова А.А. 53-78-72</t>
  </si>
  <si>
    <t>Доходы от платы за управление (начисление)</t>
  </si>
  <si>
    <t>Вид благоустройства</t>
  </si>
  <si>
    <t>Размер платы в 2010 году</t>
  </si>
  <si>
    <t>Жилые дома 9-10 эт. все виды благоустройства</t>
  </si>
  <si>
    <t>Сумма начисленная, тыс. руб</t>
  </si>
  <si>
    <t>Сумма полученная, тыс. руб</t>
  </si>
  <si>
    <t>Площадь, кв.м.</t>
  </si>
  <si>
    <t>Жилые дома 5 эт. с ГВС, с мусоропроводом</t>
  </si>
  <si>
    <t>Жилые дома 2-3 эт. частичные удобства</t>
  </si>
  <si>
    <t>Жилые дома 5 эт. без мусоропровода</t>
  </si>
  <si>
    <t>Жилые дома 1 эт., пос. Мостостроителей</t>
  </si>
  <si>
    <t>не предусмотрен</t>
  </si>
  <si>
    <t>Жилые дома 5 эт. частичные удобства, Заводской, №№22, 26</t>
  </si>
  <si>
    <t>ОПЛАТА СОТРУДНИКОВ АУП</t>
  </si>
  <si>
    <t>административный отдел</t>
  </si>
  <si>
    <t>бухгалтерия</t>
  </si>
  <si>
    <t>технические специалисты</t>
  </si>
  <si>
    <t>отдел контроля</t>
  </si>
  <si>
    <t>ПТО</t>
  </si>
  <si>
    <t>отдел кадров</t>
  </si>
  <si>
    <t>юридический отдел</t>
  </si>
  <si>
    <t xml:space="preserve">ИТОГО по группе на год </t>
  </si>
  <si>
    <t>аренда подсобных помещений (КУГИ), 212 кв.м.</t>
  </si>
  <si>
    <t>оплата доступа сети Интернет</t>
  </si>
  <si>
    <t>НДС (18%) от доходов- НДС на возмещение (176000)</t>
  </si>
  <si>
    <t>Жилые дома 9 эт. с лифтом, без мусоропровода</t>
  </si>
  <si>
    <t>Расходы связанные с управлением МКД ООО "Строительно-монтажное управление"</t>
  </si>
  <si>
    <t>Фактически начислено</t>
  </si>
  <si>
    <t>компенсация за использование а/м сотрудников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</si>
</sst>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3"/>
      <name val="Arial Cyr"/>
      <family val="0"/>
    </font>
    <font>
      <b/>
      <i/>
      <sz val="10"/>
      <name val="Arial Cyr"/>
      <family val="0"/>
    </font>
    <font>
      <sz val="11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4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 wrapText="1"/>
    </xf>
    <xf numFmtId="0" fontId="3" fillId="0" borderId="15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right" wrapText="1"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9" xfId="0" applyBorder="1" applyAlignment="1">
      <alignment horizontal="left" wrapText="1"/>
    </xf>
    <xf numFmtId="2" fontId="2" fillId="0" borderId="19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3" fillId="24" borderId="11" xfId="0" applyFont="1" applyFill="1" applyBorder="1" applyAlignment="1">
      <alignment horizontal="right"/>
    </xf>
    <xf numFmtId="0" fontId="4" fillId="24" borderId="0" xfId="0" applyFont="1" applyFill="1" applyBorder="1" applyAlignment="1">
      <alignment/>
    </xf>
    <xf numFmtId="3" fontId="3" fillId="24" borderId="10" xfId="0" applyNumberFormat="1" applyFont="1" applyFill="1" applyBorder="1" applyAlignment="1">
      <alignment horizontal="center"/>
    </xf>
    <xf numFmtId="0" fontId="3" fillId="24" borderId="11" xfId="0" applyFont="1" applyFill="1" applyBorder="1" applyAlignment="1">
      <alignment horizontal="left"/>
    </xf>
    <xf numFmtId="0" fontId="0" fillId="24" borderId="0" xfId="0" applyFill="1" applyAlignment="1">
      <alignment/>
    </xf>
    <xf numFmtId="4" fontId="2" fillId="24" borderId="0" xfId="0" applyNumberFormat="1" applyFont="1" applyFill="1" applyAlignment="1">
      <alignment horizontal="center"/>
    </xf>
    <xf numFmtId="0" fontId="3" fillId="24" borderId="12" xfId="0" applyFont="1" applyFill="1" applyBorder="1" applyAlignment="1">
      <alignment wrapText="1"/>
    </xf>
    <xf numFmtId="0" fontId="3" fillId="24" borderId="16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0" fontId="3" fillId="17" borderId="11" xfId="0" applyFont="1" applyFill="1" applyBorder="1" applyAlignment="1">
      <alignment horizontal="left"/>
    </xf>
    <xf numFmtId="0" fontId="4" fillId="17" borderId="0" xfId="0" applyFont="1" applyFill="1" applyBorder="1" applyAlignment="1">
      <alignment/>
    </xf>
    <xf numFmtId="4" fontId="4" fillId="17" borderId="10" xfId="0" applyNumberFormat="1" applyFont="1" applyFill="1" applyBorder="1" applyAlignment="1">
      <alignment/>
    </xf>
    <xf numFmtId="0" fontId="0" fillId="17" borderId="0" xfId="0" applyFill="1" applyAlignment="1">
      <alignment/>
    </xf>
    <xf numFmtId="4" fontId="3" fillId="8" borderId="19" xfId="0" applyNumberFormat="1" applyFont="1" applyFill="1" applyBorder="1" applyAlignment="1">
      <alignment/>
    </xf>
    <xf numFmtId="0" fontId="3" fillId="8" borderId="19" xfId="0" applyFont="1" applyFill="1" applyBorder="1" applyAlignment="1">
      <alignment/>
    </xf>
    <xf numFmtId="4" fontId="3" fillId="8" borderId="14" xfId="0" applyNumberFormat="1" applyFont="1" applyFill="1" applyBorder="1" applyAlignment="1">
      <alignment horizontal="center"/>
    </xf>
    <xf numFmtId="4" fontId="3" fillId="8" borderId="20" xfId="0" applyNumberFormat="1" applyFont="1" applyFill="1" applyBorder="1" applyAlignment="1">
      <alignment horizontal="center"/>
    </xf>
    <xf numFmtId="4" fontId="4" fillId="8" borderId="14" xfId="0" applyNumberFormat="1" applyFont="1" applyFill="1" applyBorder="1" applyAlignment="1">
      <alignment/>
    </xf>
    <xf numFmtId="4" fontId="4" fillId="8" borderId="10" xfId="0" applyNumberFormat="1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4" fontId="7" fillId="0" borderId="19" xfId="0" applyNumberFormat="1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0" fillId="8" borderId="19" xfId="0" applyNumberFormat="1" applyFill="1" applyBorder="1" applyAlignment="1">
      <alignment horizontal="center"/>
    </xf>
    <xf numFmtId="2" fontId="2" fillId="8" borderId="19" xfId="0" applyNumberFormat="1" applyFont="1" applyFill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3.75390625" style="0" customWidth="1"/>
    <col min="2" max="2" width="23.125" style="0" customWidth="1"/>
    <col min="3" max="3" width="17.375" style="37" customWidth="1"/>
    <col min="4" max="4" width="14.875" style="37" customWidth="1"/>
    <col min="5" max="5" width="15.625" style="38" customWidth="1"/>
    <col min="6" max="6" width="14.25390625" style="0" customWidth="1"/>
  </cols>
  <sheetData>
    <row r="1" spans="2:5" ht="12.75">
      <c r="B1" s="70" t="s">
        <v>60</v>
      </c>
      <c r="C1" s="71"/>
      <c r="D1" s="71"/>
      <c r="E1" s="71"/>
    </row>
    <row r="2" spans="2:5" ht="31.5" customHeight="1">
      <c r="B2" s="72" t="s">
        <v>64</v>
      </c>
      <c r="C2" s="73"/>
      <c r="D2" s="73"/>
      <c r="E2" s="73"/>
    </row>
    <row r="3" spans="1:6" s="32" customFormat="1" ht="45" customHeight="1">
      <c r="A3" s="65"/>
      <c r="B3" s="66" t="s">
        <v>65</v>
      </c>
      <c r="C3" s="65" t="s">
        <v>66</v>
      </c>
      <c r="D3" s="65" t="s">
        <v>70</v>
      </c>
      <c r="E3" s="67" t="s">
        <v>68</v>
      </c>
      <c r="F3" s="67" t="s">
        <v>69</v>
      </c>
    </row>
    <row r="4" spans="1:6" ht="25.5">
      <c r="A4" s="33">
        <v>1</v>
      </c>
      <c r="B4" s="39" t="s">
        <v>67</v>
      </c>
      <c r="C4" s="34">
        <v>0.96</v>
      </c>
      <c r="D4" s="41">
        <v>171273</v>
      </c>
      <c r="E4" s="68">
        <f>C4*D4*12/1000</f>
        <v>1973.06496</v>
      </c>
      <c r="F4" s="68">
        <f>E4*0.96</f>
        <v>1894.1423616</v>
      </c>
    </row>
    <row r="5" spans="1:6" ht="42" customHeight="1">
      <c r="A5" s="33">
        <v>2</v>
      </c>
      <c r="B5" s="39" t="s">
        <v>89</v>
      </c>
      <c r="C5" s="34">
        <v>0.7</v>
      </c>
      <c r="D5" s="41">
        <v>3100</v>
      </c>
      <c r="E5" s="68">
        <f>C5*D5*6/1000</f>
        <v>13.02</v>
      </c>
      <c r="F5" s="68">
        <f>E5*0.93</f>
        <v>12.108600000000001</v>
      </c>
    </row>
    <row r="6" spans="1:6" ht="25.5">
      <c r="A6" s="33">
        <v>3</v>
      </c>
      <c r="B6" s="39" t="s">
        <v>71</v>
      </c>
      <c r="C6" s="34">
        <v>0.48</v>
      </c>
      <c r="D6" s="41">
        <v>19336.5</v>
      </c>
      <c r="E6" s="68">
        <f>C6*D6*12/1000</f>
        <v>111.37824</v>
      </c>
      <c r="F6" s="68">
        <f>E6*0.96</f>
        <v>106.9231104</v>
      </c>
    </row>
    <row r="7" spans="1:6" ht="25.5">
      <c r="A7" s="33">
        <v>4</v>
      </c>
      <c r="B7" s="39" t="s">
        <v>73</v>
      </c>
      <c r="C7" s="34">
        <v>0.48</v>
      </c>
      <c r="D7" s="41">
        <v>64115</v>
      </c>
      <c r="E7" s="68">
        <f>C7*D7*12/1000</f>
        <v>369.3024</v>
      </c>
      <c r="F7" s="68">
        <f>E7*0.96</f>
        <v>354.53030399999994</v>
      </c>
    </row>
    <row r="8" spans="1:6" ht="25.5">
      <c r="A8" s="33">
        <v>5</v>
      </c>
      <c r="B8" s="39" t="s">
        <v>72</v>
      </c>
      <c r="C8" s="34">
        <v>0.37</v>
      </c>
      <c r="D8" s="41">
        <v>26346</v>
      </c>
      <c r="E8" s="68">
        <f>C8*D8*12/1000</f>
        <v>116.97624</v>
      </c>
      <c r="F8" s="68">
        <f>E8*0.91</f>
        <v>106.44837840000001</v>
      </c>
    </row>
    <row r="9" spans="1:6" ht="38.25">
      <c r="A9" s="33">
        <v>6</v>
      </c>
      <c r="B9" s="39" t="s">
        <v>76</v>
      </c>
      <c r="C9" s="34">
        <v>0.42</v>
      </c>
      <c r="D9" s="41">
        <v>4980</v>
      </c>
      <c r="E9" s="68">
        <f>C9*D9*12/1000</f>
        <v>25.099199999999996</v>
      </c>
      <c r="F9" s="68">
        <f>E9*0.9</f>
        <v>22.58928</v>
      </c>
    </row>
    <row r="10" spans="1:6" ht="25.5">
      <c r="A10" s="33">
        <v>7</v>
      </c>
      <c r="B10" s="39" t="s">
        <v>74</v>
      </c>
      <c r="C10" s="34" t="s">
        <v>75</v>
      </c>
      <c r="D10" s="41">
        <v>8001</v>
      </c>
      <c r="E10" s="68"/>
      <c r="F10" s="68"/>
    </row>
    <row r="11" spans="1:6" ht="23.25" customHeight="1">
      <c r="A11" s="35"/>
      <c r="B11" s="35" t="s">
        <v>61</v>
      </c>
      <c r="C11" s="40"/>
      <c r="D11" s="42">
        <f>SUM(D4:D10)</f>
        <v>297151.5</v>
      </c>
      <c r="E11" s="69">
        <f>SUM(E4:E10)</f>
        <v>2608.8410400000002</v>
      </c>
      <c r="F11" s="69">
        <f>SUM(F4:F10)</f>
        <v>2496.7420344</v>
      </c>
    </row>
    <row r="12" ht="12.75">
      <c r="B12" s="36"/>
    </row>
    <row r="13" ht="12.75">
      <c r="B13" t="s">
        <v>62</v>
      </c>
    </row>
    <row r="14" ht="12.75">
      <c r="B14" t="s">
        <v>63</v>
      </c>
    </row>
  </sheetData>
  <sheetProtection password="C54F" sheet="1"/>
  <mergeCells count="2">
    <mergeCell ref="B1:E1"/>
    <mergeCell ref="B2:E2"/>
  </mergeCells>
  <printOptions/>
  <pageMargins left="0.86" right="0.1968503937007874" top="0.3937007874015748" bottom="0.1968503937007874" header="0.3937007874015748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3">
      <selection activeCell="H13" sqref="H13"/>
    </sheetView>
  </sheetViews>
  <sheetFormatPr defaultColWidth="9.00390625" defaultRowHeight="12.75"/>
  <cols>
    <col min="1" max="1" width="6.125" style="2" bestFit="1" customWidth="1"/>
    <col min="2" max="2" width="53.875" style="0" bestFit="1" customWidth="1"/>
    <col min="3" max="3" width="14.125" style="0" customWidth="1"/>
    <col min="4" max="4" width="17.625" style="1" customWidth="1"/>
    <col min="5" max="5" width="14.625" style="0" customWidth="1"/>
    <col min="6" max="6" width="19.625" style="0" customWidth="1"/>
  </cols>
  <sheetData>
    <row r="1" spans="1:4" s="7" customFormat="1" ht="16.5">
      <c r="A1" s="3"/>
      <c r="B1" s="31" t="s">
        <v>90</v>
      </c>
      <c r="D1" s="30"/>
    </row>
    <row r="2" spans="1:4" s="7" customFormat="1" ht="15">
      <c r="A2" s="3"/>
      <c r="B2" s="29"/>
      <c r="D2" s="28"/>
    </row>
    <row r="3" spans="1:6" s="7" customFormat="1" ht="30">
      <c r="A3" s="27" t="s">
        <v>59</v>
      </c>
      <c r="B3" s="49" t="s">
        <v>77</v>
      </c>
      <c r="C3" s="25" t="s">
        <v>58</v>
      </c>
      <c r="D3" s="26" t="s">
        <v>57</v>
      </c>
      <c r="E3" s="25" t="s">
        <v>56</v>
      </c>
      <c r="F3" s="25" t="s">
        <v>55</v>
      </c>
    </row>
    <row r="4" spans="1:6" s="7" customFormat="1" ht="15">
      <c r="A4" s="13"/>
      <c r="B4" s="23" t="s">
        <v>78</v>
      </c>
      <c r="C4" s="22">
        <v>2</v>
      </c>
      <c r="D4" s="63">
        <v>43000</v>
      </c>
      <c r="E4" s="64">
        <v>2000</v>
      </c>
      <c r="F4" s="24"/>
    </row>
    <row r="5" spans="1:6" s="7" customFormat="1" ht="15">
      <c r="A5" s="13"/>
      <c r="B5" s="23" t="s">
        <v>79</v>
      </c>
      <c r="C5" s="22">
        <v>3</v>
      </c>
      <c r="D5" s="63">
        <v>38000</v>
      </c>
      <c r="E5" s="64">
        <v>6000</v>
      </c>
      <c r="F5" s="24"/>
    </row>
    <row r="6" spans="1:6" s="7" customFormat="1" ht="15">
      <c r="A6" s="13"/>
      <c r="B6" s="23" t="s">
        <v>80</v>
      </c>
      <c r="C6" s="22">
        <v>2</v>
      </c>
      <c r="D6" s="63">
        <v>34000</v>
      </c>
      <c r="E6" s="64">
        <v>4000</v>
      </c>
      <c r="F6" s="24"/>
    </row>
    <row r="7" spans="1:6" s="7" customFormat="1" ht="15">
      <c r="A7" s="13"/>
      <c r="B7" s="23" t="s">
        <v>81</v>
      </c>
      <c r="C7" s="22">
        <v>5</v>
      </c>
      <c r="D7" s="63">
        <v>43000</v>
      </c>
      <c r="E7" s="64">
        <v>10000</v>
      </c>
      <c r="F7" s="24"/>
    </row>
    <row r="8" spans="1:6" s="7" customFormat="1" ht="15">
      <c r="A8" s="13"/>
      <c r="B8" s="23" t="s">
        <v>82</v>
      </c>
      <c r="C8" s="22">
        <v>1</v>
      </c>
      <c r="D8" s="63">
        <v>13500</v>
      </c>
      <c r="E8" s="64">
        <v>2000</v>
      </c>
      <c r="F8" s="24"/>
    </row>
    <row r="9" spans="1:6" s="7" customFormat="1" ht="15">
      <c r="A9" s="13"/>
      <c r="B9" s="23" t="s">
        <v>83</v>
      </c>
      <c r="C9" s="22">
        <v>1</v>
      </c>
      <c r="D9" s="63">
        <v>11400</v>
      </c>
      <c r="E9" s="64">
        <v>2000</v>
      </c>
      <c r="F9" s="24"/>
    </row>
    <row r="10" spans="1:6" s="7" customFormat="1" ht="15">
      <c r="A10" s="13"/>
      <c r="B10" s="23" t="s">
        <v>84</v>
      </c>
      <c r="C10" s="22">
        <v>2</v>
      </c>
      <c r="D10" s="63">
        <v>23000</v>
      </c>
      <c r="E10" s="64">
        <v>4000</v>
      </c>
      <c r="F10" s="24"/>
    </row>
    <row r="11" spans="1:6" s="7" customFormat="1" ht="15">
      <c r="A11" s="13"/>
      <c r="B11" s="23" t="s">
        <v>54</v>
      </c>
      <c r="C11" s="22">
        <v>1</v>
      </c>
      <c r="D11" s="63">
        <v>14000</v>
      </c>
      <c r="E11" s="64">
        <v>2000</v>
      </c>
      <c r="F11" s="24"/>
    </row>
    <row r="12" spans="1:6" s="7" customFormat="1" ht="33.75" customHeight="1">
      <c r="A12" s="18"/>
      <c r="B12" s="23" t="s">
        <v>85</v>
      </c>
      <c r="C12" s="22">
        <f>SUM(C4:C11)</f>
        <v>17</v>
      </c>
      <c r="D12" s="56">
        <f>(SUM(D4:D11))*12</f>
        <v>2638800</v>
      </c>
      <c r="E12" s="57">
        <f>SUM(E4:E11)</f>
        <v>32000</v>
      </c>
      <c r="F12" s="57">
        <f>D12*26.2%</f>
        <v>691365.6</v>
      </c>
    </row>
    <row r="13" spans="1:4" s="7" customFormat="1" ht="33" customHeight="1">
      <c r="A13" s="21" t="s">
        <v>53</v>
      </c>
      <c r="B13" s="49" t="s">
        <v>52</v>
      </c>
      <c r="C13" s="20"/>
      <c r="D13" s="58">
        <f>SUM(D14:D23)</f>
        <v>772669.0800000001</v>
      </c>
    </row>
    <row r="14" spans="1:4" s="7" customFormat="1" ht="29.25">
      <c r="A14" s="13"/>
      <c r="B14" s="12" t="s">
        <v>51</v>
      </c>
      <c r="C14" s="11"/>
      <c r="D14" s="19">
        <v>168480</v>
      </c>
    </row>
    <row r="15" spans="1:4" s="7" customFormat="1" ht="15">
      <c r="A15" s="13"/>
      <c r="B15" s="12" t="s">
        <v>86</v>
      </c>
      <c r="C15" s="11"/>
      <c r="D15" s="19">
        <v>95056</v>
      </c>
    </row>
    <row r="16" spans="1:4" s="7" customFormat="1" ht="15">
      <c r="A16" s="13"/>
      <c r="B16" s="12" t="s">
        <v>50</v>
      </c>
      <c r="C16" s="11"/>
      <c r="D16" s="19">
        <f>D15*18%</f>
        <v>17110.079999999998</v>
      </c>
    </row>
    <row r="17" spans="1:4" s="7" customFormat="1" ht="15">
      <c r="A17" s="13"/>
      <c r="B17" s="12" t="s">
        <v>49</v>
      </c>
      <c r="C17" s="11"/>
      <c r="D17" s="19">
        <v>261666.7</v>
      </c>
    </row>
    <row r="18" spans="1:4" s="7" customFormat="1" ht="15">
      <c r="A18" s="13"/>
      <c r="B18" s="12" t="s">
        <v>48</v>
      </c>
      <c r="C18" s="11"/>
      <c r="D18" s="19">
        <v>3012.3</v>
      </c>
    </row>
    <row r="19" spans="1:4" s="7" customFormat="1" ht="15">
      <c r="A19" s="13"/>
      <c r="B19" s="12" t="s">
        <v>47</v>
      </c>
      <c r="C19" s="11"/>
      <c r="D19" s="19">
        <v>161203.7</v>
      </c>
    </row>
    <row r="20" spans="1:4" s="7" customFormat="1" ht="15">
      <c r="A20" s="13"/>
      <c r="B20" s="12" t="s">
        <v>46</v>
      </c>
      <c r="C20" s="11"/>
      <c r="D20" s="19">
        <v>12140.3</v>
      </c>
    </row>
    <row r="21" spans="1:4" s="7" customFormat="1" ht="15.75" customHeight="1">
      <c r="A21" s="13"/>
      <c r="B21" s="12" t="s">
        <v>45</v>
      </c>
      <c r="C21" s="11"/>
      <c r="D21" s="19">
        <v>12000</v>
      </c>
    </row>
    <row r="22" spans="1:4" s="7" customFormat="1" ht="15.75" customHeight="1">
      <c r="A22" s="13"/>
      <c r="B22" s="12" t="s">
        <v>92</v>
      </c>
      <c r="C22" s="11"/>
      <c r="D22" s="19">
        <v>28800</v>
      </c>
    </row>
    <row r="23" spans="1:4" s="7" customFormat="1" ht="15">
      <c r="A23" s="13"/>
      <c r="B23" s="12" t="s">
        <v>87</v>
      </c>
      <c r="C23" s="11"/>
      <c r="D23" s="19">
        <v>13200</v>
      </c>
    </row>
    <row r="24" spans="1:4" s="7" customFormat="1" ht="29.25" customHeight="1">
      <c r="A24" s="18" t="s">
        <v>44</v>
      </c>
      <c r="B24" s="50" t="s">
        <v>43</v>
      </c>
      <c r="C24" s="17"/>
      <c r="D24" s="59">
        <f>SUM(D25:D28)</f>
        <v>126290.20999999999</v>
      </c>
    </row>
    <row r="25" spans="1:4" s="7" customFormat="1" ht="15">
      <c r="A25" s="13"/>
      <c r="B25" s="16" t="s">
        <v>42</v>
      </c>
      <c r="C25" s="15"/>
      <c r="D25" s="14">
        <v>8882.8</v>
      </c>
    </row>
    <row r="26" spans="1:4" s="7" customFormat="1" ht="15">
      <c r="A26" s="13"/>
      <c r="B26" s="12" t="s">
        <v>41</v>
      </c>
      <c r="C26" s="11"/>
      <c r="D26" s="10">
        <v>70925.9</v>
      </c>
    </row>
    <row r="27" spans="1:4" s="7" customFormat="1" ht="15" customHeight="1">
      <c r="A27" s="13"/>
      <c r="B27" s="12" t="s">
        <v>40</v>
      </c>
      <c r="C27" s="11"/>
      <c r="D27" s="10">
        <v>26111.11</v>
      </c>
    </row>
    <row r="28" spans="1:4" s="7" customFormat="1" ht="15" customHeight="1">
      <c r="A28" s="13"/>
      <c r="B28" s="12" t="s">
        <v>39</v>
      </c>
      <c r="C28" s="11"/>
      <c r="D28" s="10">
        <v>20370.4</v>
      </c>
    </row>
    <row r="29" spans="1:4" s="7" customFormat="1" ht="32.25" customHeight="1">
      <c r="A29" s="13" t="s">
        <v>38</v>
      </c>
      <c r="B29" s="51" t="s">
        <v>37</v>
      </c>
      <c r="C29" s="11"/>
      <c r="D29" s="58">
        <f>SUM(D30:D32)</f>
        <v>47863.8</v>
      </c>
    </row>
    <row r="30" spans="1:4" s="7" customFormat="1" ht="15" customHeight="1">
      <c r="A30" s="13"/>
      <c r="B30" s="12" t="s">
        <v>36</v>
      </c>
      <c r="C30" s="11"/>
      <c r="D30" s="10">
        <v>27560</v>
      </c>
    </row>
    <row r="31" spans="1:4" s="7" customFormat="1" ht="15" customHeight="1">
      <c r="A31" s="13"/>
      <c r="B31" s="12" t="s">
        <v>35</v>
      </c>
      <c r="C31" s="11"/>
      <c r="D31" s="10">
        <v>6420</v>
      </c>
    </row>
    <row r="32" spans="1:4" s="7" customFormat="1" ht="15" customHeight="1">
      <c r="A32" s="13"/>
      <c r="B32" s="12" t="s">
        <v>34</v>
      </c>
      <c r="C32" s="11"/>
      <c r="D32" s="10">
        <v>13883.8</v>
      </c>
    </row>
    <row r="33" spans="1:4" s="7" customFormat="1" ht="27.75" customHeight="1">
      <c r="A33" s="13" t="s">
        <v>33</v>
      </c>
      <c r="B33" s="51" t="s">
        <v>32</v>
      </c>
      <c r="C33" s="11"/>
      <c r="D33" s="58">
        <f>SUM(D34:D36)</f>
        <v>40286.5</v>
      </c>
    </row>
    <row r="34" spans="1:4" s="7" customFormat="1" ht="15" customHeight="1">
      <c r="A34" s="13"/>
      <c r="B34" s="12" t="s">
        <v>31</v>
      </c>
      <c r="C34" s="11"/>
      <c r="D34" s="10">
        <v>23333.5</v>
      </c>
    </row>
    <row r="35" spans="1:4" s="7" customFormat="1" ht="15" customHeight="1">
      <c r="A35" s="13"/>
      <c r="B35" s="12" t="s">
        <v>30</v>
      </c>
      <c r="C35" s="11"/>
      <c r="D35" s="10">
        <v>10707</v>
      </c>
    </row>
    <row r="36" spans="1:4" s="7" customFormat="1" ht="15" customHeight="1">
      <c r="A36" s="13"/>
      <c r="B36" s="12" t="s">
        <v>29</v>
      </c>
      <c r="C36" s="11"/>
      <c r="D36" s="10">
        <v>6246</v>
      </c>
    </row>
    <row r="37" spans="1:4" s="7" customFormat="1" ht="33.75" customHeight="1">
      <c r="A37" s="13" t="s">
        <v>28</v>
      </c>
      <c r="B37" s="51" t="s">
        <v>27</v>
      </c>
      <c r="C37" s="11"/>
      <c r="D37" s="58">
        <f>SUM(D38:D39)</f>
        <v>330460.45999999996</v>
      </c>
    </row>
    <row r="38" spans="1:4" s="7" customFormat="1" ht="15">
      <c r="A38" s="13"/>
      <c r="B38" s="12" t="s">
        <v>26</v>
      </c>
      <c r="C38" s="11"/>
      <c r="D38" s="10">
        <v>143140</v>
      </c>
    </row>
    <row r="39" spans="1:4" s="7" customFormat="1" ht="15">
      <c r="A39" s="13"/>
      <c r="B39" s="12" t="s">
        <v>25</v>
      </c>
      <c r="C39" s="11"/>
      <c r="D39" s="10">
        <v>187320.46</v>
      </c>
    </row>
    <row r="40" spans="1:4" s="7" customFormat="1" ht="33" customHeight="1">
      <c r="A40" s="13" t="s">
        <v>24</v>
      </c>
      <c r="B40" s="51" t="s">
        <v>23</v>
      </c>
      <c r="C40" s="11"/>
      <c r="D40" s="58">
        <f>SUM(D41:D47)</f>
        <v>215689.55000000002</v>
      </c>
    </row>
    <row r="41" spans="1:4" s="7" customFormat="1" ht="15">
      <c r="A41" s="13"/>
      <c r="B41" s="12" t="s">
        <v>22</v>
      </c>
      <c r="C41" s="11"/>
      <c r="D41" s="10">
        <v>10050</v>
      </c>
    </row>
    <row r="42" spans="1:4" s="7" customFormat="1" ht="15">
      <c r="A42" s="13"/>
      <c r="B42" s="12" t="s">
        <v>21</v>
      </c>
      <c r="C42" s="11"/>
      <c r="D42" s="10">
        <v>76851.85</v>
      </c>
    </row>
    <row r="43" spans="1:4" s="7" customFormat="1" ht="15">
      <c r="A43" s="13"/>
      <c r="B43" s="12" t="s">
        <v>20</v>
      </c>
      <c r="C43" s="11"/>
      <c r="D43" s="10">
        <v>2000</v>
      </c>
    </row>
    <row r="44" spans="1:4" s="7" customFormat="1" ht="15">
      <c r="A44" s="13"/>
      <c r="B44" s="12" t="s">
        <v>19</v>
      </c>
      <c r="C44" s="11"/>
      <c r="D44" s="10">
        <v>38340</v>
      </c>
    </row>
    <row r="45" spans="1:4" s="7" customFormat="1" ht="15">
      <c r="A45" s="13"/>
      <c r="B45" s="12" t="s">
        <v>18</v>
      </c>
      <c r="C45" s="11"/>
      <c r="D45" s="10">
        <v>20648.1</v>
      </c>
    </row>
    <row r="46" spans="1:4" s="7" customFormat="1" ht="15">
      <c r="A46" s="13"/>
      <c r="B46" s="12" t="s">
        <v>17</v>
      </c>
      <c r="C46" s="11"/>
      <c r="D46" s="10">
        <v>44879.6</v>
      </c>
    </row>
    <row r="47" spans="1:4" s="7" customFormat="1" ht="15">
      <c r="A47" s="13"/>
      <c r="B47" s="12" t="s">
        <v>16</v>
      </c>
      <c r="C47" s="11"/>
      <c r="D47" s="10">
        <v>22920</v>
      </c>
    </row>
    <row r="48" spans="1:4" s="7" customFormat="1" ht="33.75" customHeight="1">
      <c r="A48" s="21" t="s">
        <v>15</v>
      </c>
      <c r="B48" s="51" t="s">
        <v>14</v>
      </c>
      <c r="C48" s="11"/>
      <c r="D48" s="58">
        <f>SUM(D49:D51)</f>
        <v>277190</v>
      </c>
    </row>
    <row r="49" spans="1:4" s="7" customFormat="1" ht="15">
      <c r="A49" s="27"/>
      <c r="B49" s="12" t="s">
        <v>13</v>
      </c>
      <c r="C49" s="11"/>
      <c r="D49" s="10">
        <v>113000</v>
      </c>
    </row>
    <row r="50" spans="1:4" s="7" customFormat="1" ht="15">
      <c r="A50" s="13"/>
      <c r="B50" s="12" t="s">
        <v>12</v>
      </c>
      <c r="C50" s="11"/>
      <c r="D50" s="10">
        <v>144560</v>
      </c>
    </row>
    <row r="51" spans="1:4" s="7" customFormat="1" ht="15">
      <c r="A51" s="18"/>
      <c r="B51" s="12" t="s">
        <v>11</v>
      </c>
      <c r="C51" s="11"/>
      <c r="D51" s="10">
        <v>19630</v>
      </c>
    </row>
    <row r="52" spans="1:4" s="7" customFormat="1" ht="18" customHeight="1">
      <c r="A52" s="3"/>
      <c r="B52" s="9" t="s">
        <v>10</v>
      </c>
      <c r="C52" s="8"/>
      <c r="D52" s="60">
        <f>D12+E12+F12+D13+D24+D29+D33+D37+D40+D48</f>
        <v>5172615.2</v>
      </c>
    </row>
    <row r="53" spans="1:4" s="7" customFormat="1" ht="18" customHeight="1">
      <c r="A53" s="3"/>
      <c r="B53" s="6" t="s">
        <v>9</v>
      </c>
      <c r="C53" s="5"/>
      <c r="D53" s="4">
        <f>SUM(D52:D52)</f>
        <v>5172615.2</v>
      </c>
    </row>
    <row r="54" spans="1:4" s="7" customFormat="1" ht="18" customHeight="1">
      <c r="A54" s="3"/>
      <c r="B54" s="6" t="s">
        <v>88</v>
      </c>
      <c r="C54" s="5"/>
      <c r="D54" s="61">
        <f>2608840*18%-176000</f>
        <v>293591.2</v>
      </c>
    </row>
    <row r="55" spans="1:4" ht="18" customHeight="1">
      <c r="A55" s="3"/>
      <c r="B55" s="6" t="s">
        <v>8</v>
      </c>
      <c r="C55" s="5"/>
      <c r="D55" s="62">
        <f>D53+D54</f>
        <v>5466206.4</v>
      </c>
    </row>
    <row r="56" spans="1:4" ht="18" customHeight="1">
      <c r="A56" s="3"/>
      <c r="B56" s="6"/>
      <c r="C56" s="5"/>
      <c r="D56" s="4"/>
    </row>
    <row r="57" spans="1:5" ht="18" customHeight="1">
      <c r="A57" s="3"/>
      <c r="B57" s="52" t="s">
        <v>7</v>
      </c>
      <c r="C57" s="53"/>
      <c r="D57" s="54"/>
      <c r="E57" s="55"/>
    </row>
    <row r="58" spans="1:4" ht="18" customHeight="1">
      <c r="A58" s="3"/>
      <c r="B58" s="6" t="s">
        <v>6</v>
      </c>
      <c r="C58" s="5"/>
      <c r="D58" s="62">
        <f>SUM(D59:D63)</f>
        <v>-2782912.5749999997</v>
      </c>
    </row>
    <row r="59" spans="1:4" ht="18" customHeight="1">
      <c r="A59" s="3"/>
      <c r="B59" s="6" t="s">
        <v>5</v>
      </c>
      <c r="C59" s="5"/>
      <c r="D59" s="4">
        <f>-(D12+E12+F12)*50%</f>
        <v>-1681082.8</v>
      </c>
    </row>
    <row r="60" spans="1:4" ht="18" customHeight="1">
      <c r="A60" s="3"/>
      <c r="B60" s="6" t="s">
        <v>4</v>
      </c>
      <c r="C60" s="5"/>
      <c r="D60" s="4">
        <f>-D13/2</f>
        <v>-386334.54000000004</v>
      </c>
    </row>
    <row r="61" spans="1:4" ht="18" customHeight="1">
      <c r="A61" s="3"/>
      <c r="B61" s="6" t="s">
        <v>3</v>
      </c>
      <c r="C61" s="5"/>
      <c r="D61" s="4">
        <f>-D37</f>
        <v>-330460.45999999996</v>
      </c>
    </row>
    <row r="62" spans="1:4" ht="18" customHeight="1">
      <c r="A62" s="3"/>
      <c r="B62" s="6" t="s">
        <v>2</v>
      </c>
      <c r="C62" s="5"/>
      <c r="D62" s="4">
        <f>-D48</f>
        <v>-277190</v>
      </c>
    </row>
    <row r="63" spans="1:4" ht="18" customHeight="1">
      <c r="A63" s="3"/>
      <c r="B63" s="6" t="s">
        <v>1</v>
      </c>
      <c r="C63" s="5"/>
      <c r="D63" s="4">
        <f>-D40/2</f>
        <v>-107844.77500000001</v>
      </c>
    </row>
    <row r="64" spans="1:4" ht="32.25" customHeight="1">
      <c r="A64" s="3"/>
      <c r="B64" s="43" t="s">
        <v>0</v>
      </c>
      <c r="C64" s="44"/>
      <c r="D64" s="45">
        <f>D55+D58</f>
        <v>2683293.8250000007</v>
      </c>
    </row>
    <row r="65" spans="2:4" ht="27.75" customHeight="1">
      <c r="B65" s="46" t="s">
        <v>91</v>
      </c>
      <c r="C65" s="47"/>
      <c r="D65" s="48">
        <v>2608840</v>
      </c>
    </row>
  </sheetData>
  <sheetProtection password="C54F" sheet="1" objects="1" scenarios="1" selectLockedCells="1"/>
  <printOptions/>
  <pageMargins left="0.75" right="0.75" top="0.27" bottom="0.2" header="0.26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2011-02-23T15:09:48Z</cp:lastPrinted>
  <dcterms:created xsi:type="dcterms:W3CDTF">2011-02-23T13:50:08Z</dcterms:created>
  <dcterms:modified xsi:type="dcterms:W3CDTF">2011-02-28T05:00:57Z</dcterms:modified>
  <cp:category/>
  <cp:version/>
  <cp:contentType/>
  <cp:contentStatus/>
</cp:coreProperties>
</file>